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5" yWindow="405" windowWidth="14310" windowHeight="1212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лист1!$22:$23,лист1!$25:$26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B28" i="1" l="1"/>
  <c r="B21" i="1" l="1"/>
  <c r="B24" i="1"/>
  <c r="C10" i="1"/>
  <c r="H17" i="1" l="1"/>
  <c r="B17" i="1"/>
  <c r="G15" i="1"/>
  <c r="F15" i="1"/>
  <c r="E15" i="1"/>
  <c r="D16" i="1"/>
  <c r="B16" i="1" s="1"/>
  <c r="J16" i="1"/>
  <c r="H16" i="1" s="1"/>
  <c r="D15" i="1" l="1"/>
  <c r="J15" i="1"/>
  <c r="H15" i="1" s="1"/>
  <c r="B15" i="1"/>
  <c r="B22" i="1"/>
  <c r="D14" i="1"/>
  <c r="J26" i="1" l="1"/>
  <c r="I26" i="1"/>
  <c r="E26" i="1"/>
  <c r="D26" i="1"/>
  <c r="C26" i="1"/>
  <c r="D25" i="1"/>
  <c r="G23" i="1"/>
  <c r="F23" i="1"/>
  <c r="D23" i="1"/>
  <c r="G20" i="1"/>
  <c r="F20" i="1"/>
  <c r="J19" i="1"/>
  <c r="H19" i="1" s="1"/>
  <c r="D19" i="1"/>
  <c r="J18" i="1"/>
  <c r="H18" i="1" s="1"/>
  <c r="D18" i="1"/>
  <c r="E12" i="1"/>
  <c r="D12" i="1"/>
  <c r="D10" i="1"/>
  <c r="B10" i="1" s="1"/>
  <c r="I10" i="1"/>
  <c r="H10" i="1" s="1"/>
  <c r="I11" i="1"/>
  <c r="F11" i="1"/>
  <c r="F9" i="1" s="1"/>
  <c r="D11" i="1"/>
  <c r="C11" i="1"/>
  <c r="H11" i="1"/>
  <c r="H12" i="1"/>
  <c r="H13" i="1"/>
  <c r="H14" i="1"/>
  <c r="H20" i="1"/>
  <c r="H21" i="1"/>
  <c r="H22" i="1"/>
  <c r="H23" i="1"/>
  <c r="H24" i="1"/>
  <c r="H25" i="1"/>
  <c r="H26" i="1" l="1"/>
  <c r="I9" i="1"/>
  <c r="I27" i="1" s="1"/>
  <c r="D9" i="1"/>
  <c r="C9" i="1"/>
  <c r="H9" i="1"/>
  <c r="B9" i="1" l="1"/>
  <c r="B18" i="1"/>
  <c r="B26" i="1" l="1"/>
  <c r="B20" i="1" l="1"/>
  <c r="F27" i="1" l="1"/>
  <c r="B13" i="1" l="1"/>
  <c r="C27" i="1" l="1"/>
  <c r="G27" i="1"/>
  <c r="D27" i="1" l="1"/>
  <c r="B11" i="1" l="1"/>
  <c r="B23" i="1" l="1"/>
  <c r="E27" i="1"/>
  <c r="B19" i="1"/>
  <c r="B14" i="1"/>
  <c r="B12" i="1" l="1"/>
  <c r="B27" i="1" s="1"/>
  <c r="J27" i="1"/>
  <c r="K27" i="1"/>
  <c r="L27" i="1"/>
  <c r="M27" i="1"/>
  <c r="B25" i="1"/>
  <c r="H27" i="1" l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<sst xmlns="http://schemas.openxmlformats.org/spreadsheetml/2006/main" count="35" uniqueCount="30">
  <si>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</si>
  <si>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</si>
  <si>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</si>
  <si>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</si>
  <si>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</si>
  <si>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</si>
  <si>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</si>
  <si>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</si>
  <si>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</si>
  <si>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</si>
  <si>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</si>
  <si>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</si>
  <si>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</si>
  <si>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</si>
  <si>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</si>
  <si>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</si>
  <si>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</si>
  <si>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</si>
  <si>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</si>
  <si>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</si>
  <si>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</si>
  <si>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</si>
  <si>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</si>
  <si>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</si>
  <si>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</si>
  <si>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</si>
  <si>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</si>
  <si>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Полезный отпуск электроэнергии и мощности по тарифным группам в разрезе территориальных сетевых организаций за период май 2018г</t>
  </si>
  <si>
    <t xml:space="preserve"> БЗФ</t>
  </si>
  <si>
    <t>КорГОК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</si>
</sst>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4" fontId="2" fillId="0" borderId="0" xfId="0" applyNumberFormat="1" applyFont="1" applyBorder="1"/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20" fillId="0" borderId="1" xfId="1" applyNumberFormat="1" applyFont="1" applyBorder="1" applyAlignment="1">
      <alignment horizontal="center" vertical="center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167" fontId="20" fillId="0" borderId="1" xfId="1" applyNumberFormat="1" applyFont="1" applyBorder="1" applyAlignment="1">
      <alignment horizontal="center" vertical="center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1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1" fillId="0" borderId="0" xfId="2" applyNumberFormat="1" applyFont="1" applyFill="1" applyBorder="1" applyAlignment="1" applyProtection="1">
      <alignment horizontal="center" vertical="center"/>
      <protection locked="0"/>
    </xf>
    <xf numFmtId="3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5" fillId="0" borderId="0" xfId="0" applyFont="1"/>
    <xf numFmtId="0" fontId="22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Protection="1">
      <protection locked="0"/>
    </xf>
    <xf numFmtId="3" fontId="21" fillId="0" borderId="0" xfId="0" applyNumberFormat="1" applyFont="1" applyBorder="1" applyAlignment="1" applyProtection="1">
      <alignment horizontal="center" vertical="center"/>
      <protection locked="0"/>
    </xf>
    <xf numFmtId="0" fontId="10" fillId="2" borderId="0" xfId="2" applyFont="1" applyFill="1" applyBorder="1" applyAlignment="1" applyProtection="1">
      <alignment horizontal="left" vertical="center"/>
    </xf>
    <xf numFmtId="0" fontId="24" fillId="0" borderId="0" xfId="2" applyFont="1" applyBorder="1" applyProtection="1"/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Protection="1"/>
    <xf numFmtId="0" fontId="10" fillId="0" borderId="0" xfId="2" applyFont="1" applyBorder="1" applyAlignment="1" applyProtection="1">
      <alignment horizontal="left"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Protection="1"/>
    <xf numFmtId="3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4" fillId="0" borderId="0" xfId="2" applyFont="1" applyBorder="1" applyAlignment="1" applyProtection="1">
      <alignment horizontal="left" vertical="center"/>
    </xf>
    <xf numFmtId="0" fontId="14" fillId="0" borderId="0" xfId="2" applyFont="1" applyBorder="1" applyProtection="1"/>
    <xf numFmtId="3" fontId="15" fillId="2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left" vertical="center"/>
    </xf>
    <xf numFmtId="0" fontId="17" fillId="0" borderId="0" xfId="2" applyFont="1" applyBorder="1" applyProtection="1"/>
    <xf numFmtId="0" fontId="14" fillId="2" borderId="0" xfId="2" applyFont="1" applyFill="1" applyBorder="1" applyProtection="1"/>
    <xf numFmtId="3" fontId="15" fillId="2" borderId="0" xfId="0" applyNumberFormat="1" applyFont="1" applyFill="1" applyBorder="1" applyAlignment="1">
      <alignment horizontal="center" vertical="center" wrapText="1"/>
    </xf>
    <xf numFmtId="0" fontId="13" fillId="0" borderId="0" xfId="2" applyFont="1" applyBorder="1" applyProtection="1"/>
    <xf numFmtId="0" fontId="26" fillId="0" borderId="3" xfId="0" applyFont="1" applyBorder="1" applyAlignment="1">
      <alignment horizontal="left" vertical="center" wrapText="1"/>
    </xf>
    <xf numFmtId="165" fontId="27" fillId="0" borderId="3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6" fontId="28" fillId="0" borderId="1" xfId="1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165" fontId="28" fillId="0" borderId="1" xfId="1" applyNumberFormat="1" applyFont="1" applyFill="1" applyBorder="1" applyAlignment="1">
      <alignment vertical="center"/>
    </xf>
    <xf numFmtId="165" fontId="29" fillId="0" borderId="1" xfId="1" applyNumberFormat="1" applyFont="1" applyFill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29" fillId="0" borderId="1" xfId="1" applyNumberFormat="1" applyFont="1" applyBorder="1" applyAlignment="1">
      <alignment horizontal="center" vertical="center"/>
    </xf>
    <xf numFmtId="165" fontId="27" fillId="0" borderId="0" xfId="0" applyNumberFormat="1" applyFont="1" applyFill="1" applyAlignment="1">
      <alignment horizontal="center"/>
    </xf>
    <xf numFmtId="165" fontId="27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8" fillId="0" borderId="1" xfId="3" applyNumberFormat="1" applyFont="1" applyBorder="1" applyAlignment="1">
      <alignment vertical="center"/>
    </xf>
    <xf numFmtId="165" fontId="27" fillId="0" borderId="1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3" fontId="30" fillId="0" borderId="0" xfId="0" applyNumberFormat="1" applyFont="1" applyBorder="1"/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8/&#1040;&#1082;&#1090;.%20&#1086;&#1073;&#1098;&#1077;&#1084;&#1099;%20&#1076;&#1083;&#1103;%20&#1088;&#1072;&#1073;&#1086;&#1090;&#1099;%202018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8/&#1054;&#1060;_06_&#1048;&#1102;&#1085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ТП_Посьет"/>
      <sheetName val="МТП_Ванино"/>
      <sheetName val="Аксион"/>
      <sheetName val="Ижсталь"/>
      <sheetName val="ЮУНК"/>
      <sheetName val="Междуреч"/>
      <sheetName val="БЗФ"/>
      <sheetName val="БМК"/>
      <sheetName val="Эльга"/>
      <sheetName val="ЯкутУ+"/>
      <sheetName val="Кор-ГОК"/>
      <sheetName val="УралКУЗ"/>
      <sheetName val="Волга-ФЭСТ"/>
      <sheetName val="ЧМК (2019)"/>
      <sheetName val="ЧМК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68">
          <cell r="J68">
            <v>1654.08</v>
          </cell>
        </row>
        <row r="69">
          <cell r="J69">
            <v>1007.682</v>
          </cell>
        </row>
        <row r="74">
          <cell r="J74">
            <v>2.5</v>
          </cell>
        </row>
      </sheetData>
      <sheetData sheetId="5">
        <row r="71">
          <cell r="J71">
            <v>340.96499999999997</v>
          </cell>
        </row>
        <row r="72">
          <cell r="J72">
            <v>7782.9579999999996</v>
          </cell>
        </row>
        <row r="73">
          <cell r="J73">
            <v>66.861999999999995</v>
          </cell>
        </row>
        <row r="77">
          <cell r="J77">
            <v>12.532</v>
          </cell>
        </row>
        <row r="96">
          <cell r="J96">
            <v>24647.487000000001</v>
          </cell>
        </row>
        <row r="98">
          <cell r="J98">
            <v>1097.2429999999999</v>
          </cell>
        </row>
        <row r="99">
          <cell r="J99">
            <v>107.639</v>
          </cell>
        </row>
      </sheetData>
      <sheetData sheetId="6">
        <row r="69">
          <cell r="J69">
            <v>220.43</v>
          </cell>
        </row>
        <row r="70">
          <cell r="J70">
            <v>321.80700000000002</v>
          </cell>
        </row>
      </sheetData>
      <sheetData sheetId="7">
        <row r="109">
          <cell r="J109">
            <v>1434</v>
          </cell>
        </row>
      </sheetData>
      <sheetData sheetId="8">
        <row r="68">
          <cell r="J68">
            <v>62818.464</v>
          </cell>
        </row>
        <row r="73">
          <cell r="J73">
            <v>89.545000000000002</v>
          </cell>
        </row>
      </sheetData>
      <sheetData sheetId="9">
        <row r="70">
          <cell r="J70">
            <v>23777.794000000002</v>
          </cell>
        </row>
        <row r="75">
          <cell r="J75">
            <v>36.462000000000003</v>
          </cell>
        </row>
      </sheetData>
      <sheetData sheetId="10"/>
      <sheetData sheetId="11">
        <row r="67">
          <cell r="J67">
            <v>18033.883000000002</v>
          </cell>
        </row>
        <row r="72">
          <cell r="J72">
            <v>27</v>
          </cell>
        </row>
        <row r="94">
          <cell r="J94">
            <v>82.975999999999999</v>
          </cell>
        </row>
        <row r="95">
          <cell r="J95">
            <v>20.323</v>
          </cell>
        </row>
      </sheetData>
      <sheetData sheetId="12"/>
      <sheetData sheetId="13">
        <row r="68">
          <cell r="J68">
            <v>8303.107</v>
          </cell>
        </row>
      </sheetData>
      <sheetData sheetId="14"/>
      <sheetData sheetId="15"/>
      <sheetData sheetId="16">
        <row r="69">
          <cell r="J69">
            <v>5897.4080000000004</v>
          </cell>
        </row>
        <row r="70">
          <cell r="J70">
            <v>1577.963</v>
          </cell>
        </row>
        <row r="71">
          <cell r="J71">
            <v>584.80100000000004</v>
          </cell>
        </row>
        <row r="72">
          <cell r="J72">
            <v>421.423</v>
          </cell>
        </row>
        <row r="75">
          <cell r="J75">
            <v>9</v>
          </cell>
        </row>
        <row r="76">
          <cell r="J76">
            <v>2.3010000000000002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КорГок"/>
      <sheetName val="Аксион"/>
      <sheetName val="Ижевск"/>
      <sheetName val="Орск"/>
      <sheetName val="Междуреченск"/>
      <sheetName val="Братск"/>
      <sheetName val="Белорецк (БМК)"/>
      <sheetName val="Чебаркуль"/>
      <sheetName val="Челябинск (ЧМК)"/>
      <sheetName val="Якутуголь"/>
      <sheetName val="СВОД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</sheetNames>
    <sheetDataSet>
      <sheetData sheetId="0"/>
      <sheetData sheetId="1"/>
      <sheetData sheetId="2"/>
      <sheetData sheetId="3">
        <row r="25">
          <cell r="G25">
            <v>279187684</v>
          </cell>
        </row>
      </sheetData>
      <sheetData sheetId="4">
        <row r="19">
          <cell r="G19">
            <v>3.1002001250000002</v>
          </cell>
        </row>
      </sheetData>
      <sheetData sheetId="5">
        <row r="4">
          <cell r="C4">
            <v>40776900</v>
          </cell>
        </row>
      </sheetData>
      <sheetData sheetId="6">
        <row r="4">
          <cell r="C4">
            <v>8007430</v>
          </cell>
        </row>
      </sheetData>
      <sheetData sheetId="7">
        <row r="4">
          <cell r="C4">
            <v>75062950</v>
          </cell>
        </row>
      </sheetData>
      <sheetData sheetId="8">
        <row r="4">
          <cell r="C4">
            <v>1553550</v>
          </cell>
        </row>
      </sheetData>
      <sheetData sheetId="9">
        <row r="4">
          <cell r="C4">
            <v>31004040</v>
          </cell>
        </row>
      </sheetData>
      <sheetData sheetId="10">
        <row r="4">
          <cell r="C4">
            <v>89959270</v>
          </cell>
        </row>
      </sheetData>
      <sheetData sheetId="11">
        <row r="4">
          <cell r="C4">
            <v>47086990</v>
          </cell>
        </row>
      </sheetData>
      <sheetData sheetId="12">
        <row r="4">
          <cell r="C4">
            <v>16802980</v>
          </cell>
        </row>
      </sheetData>
      <sheetData sheetId="13">
        <row r="4">
          <cell r="C4">
            <v>121851050</v>
          </cell>
        </row>
      </sheetData>
      <sheetData sheetId="14">
        <row r="4">
          <cell r="C4">
            <v>27033190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zoomScale="90" zoomScaleNormal="90" workbookViewId="0">
      <selection activeCell="B32" sqref="B32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4.28515625" customWidth="1"/>
    <col min="4" max="4" width="15.5703125" customWidth="1"/>
    <col min="5" max="6" width="14.28515625" customWidth="1"/>
    <col min="7" max="7" width="18.42578125" bestFit="1" customWidth="1"/>
    <col min="8" max="13" width="14.28515625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0" t="s">
        <v>27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15" t="s">
        <v>6</v>
      </c>
      <c r="B5" s="115"/>
      <c r="C5" s="115"/>
      <c r="D5" s="115"/>
      <c r="E5" s="115"/>
      <c r="F5" s="115"/>
      <c r="G5" s="115"/>
      <c r="H5" s="115"/>
      <c r="I5" s="116"/>
      <c r="J5" s="116"/>
      <c r="K5" s="116"/>
      <c r="L5" s="116"/>
      <c r="M5" s="11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17" t="s">
        <v>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13" t="s">
        <v>5</v>
      </c>
      <c r="B7" s="111" t="s">
        <v>18</v>
      </c>
      <c r="C7" s="108"/>
      <c r="D7" s="108"/>
      <c r="E7" s="108"/>
      <c r="F7" s="108"/>
      <c r="G7" s="109"/>
      <c r="H7" s="111" t="s">
        <v>19</v>
      </c>
      <c r="I7" s="108"/>
      <c r="J7" s="108"/>
      <c r="K7" s="108"/>
      <c r="L7" s="108"/>
      <c r="M7" s="10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14"/>
      <c r="B8" s="112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2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44" t="s">
        <v>24</v>
      </c>
      <c r="B9" s="85">
        <f>SUM(C9:G9)</f>
        <v>10852.546999999999</v>
      </c>
      <c r="C9" s="86">
        <f>C10+C11</f>
        <v>8790.64</v>
      </c>
      <c r="D9" s="86">
        <f t="shared" ref="D9:I9" si="0">D10+D11</f>
        <v>1995.0449999999998</v>
      </c>
      <c r="E9" s="86"/>
      <c r="F9" s="86">
        <f t="shared" si="0"/>
        <v>66.861999999999995</v>
      </c>
      <c r="G9" s="86"/>
      <c r="H9" s="86">
        <f t="shared" si="0"/>
        <v>15.032</v>
      </c>
      <c r="I9" s="86">
        <f t="shared" si="0"/>
        <v>15.032</v>
      </c>
      <c r="J9" s="87"/>
      <c r="K9" s="87"/>
      <c r="L9" s="87"/>
      <c r="M9" s="87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hidden="1" outlineLevel="1" x14ac:dyDescent="0.25">
      <c r="A10" s="42" t="s">
        <v>25</v>
      </c>
      <c r="B10" s="88">
        <f>SUM(C10:G10)</f>
        <v>2661.7619999999997</v>
      </c>
      <c r="C10" s="89">
        <f>[1]Аксион!$J$69</f>
        <v>1007.682</v>
      </c>
      <c r="D10" s="89">
        <f>[1]Аксион!$J$68</f>
        <v>1654.08</v>
      </c>
      <c r="E10" s="87"/>
      <c r="F10" s="87"/>
      <c r="G10" s="87"/>
      <c r="H10" s="90">
        <f>SUM(I10:M10)</f>
        <v>2.5</v>
      </c>
      <c r="I10" s="89">
        <f>[1]Аксион!$J$74</f>
        <v>2.5</v>
      </c>
      <c r="J10" s="87"/>
      <c r="K10" s="87"/>
      <c r="L10" s="87"/>
      <c r="M10" s="8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hidden="1" outlineLevel="1" x14ac:dyDescent="0.25">
      <c r="A11" s="43" t="s">
        <v>26</v>
      </c>
      <c r="B11" s="88">
        <f t="shared" ref="B11:B25" si="1">SUM(C11:G11)</f>
        <v>8190.7849999999999</v>
      </c>
      <c r="C11" s="90">
        <f>[1]Ижсталь!$J$72</f>
        <v>7782.9579999999996</v>
      </c>
      <c r="D11" s="90">
        <f>[1]Ижсталь!$J$71</f>
        <v>340.96499999999997</v>
      </c>
      <c r="E11" s="90"/>
      <c r="F11" s="90">
        <f>[1]Ижсталь!$J$73</f>
        <v>66.861999999999995</v>
      </c>
      <c r="G11" s="90"/>
      <c r="H11" s="90">
        <f t="shared" ref="H11:H26" si="2">SUM(I11:M11)</f>
        <v>12.532</v>
      </c>
      <c r="I11" s="90">
        <f>[1]Ижсталь!$J$77</f>
        <v>12.532</v>
      </c>
      <c r="J11" s="91"/>
      <c r="K11" s="92"/>
      <c r="L11" s="92"/>
      <c r="M11" s="9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ollapsed="1" x14ac:dyDescent="0.25">
      <c r="A12" s="6" t="s">
        <v>12</v>
      </c>
      <c r="B12" s="94">
        <f t="shared" si="1"/>
        <v>542.23700000000008</v>
      </c>
      <c r="C12" s="95"/>
      <c r="D12" s="95">
        <f>[1]ЮУНК!$J$69</f>
        <v>220.43</v>
      </c>
      <c r="E12" s="95">
        <f>[1]ЮУНК!$J$70</f>
        <v>321.80700000000002</v>
      </c>
      <c r="F12" s="95"/>
      <c r="G12" s="95"/>
      <c r="H12" s="90">
        <f t="shared" si="2"/>
        <v>0</v>
      </c>
      <c r="I12" s="95"/>
      <c r="J12" s="95"/>
      <c r="K12" s="96"/>
      <c r="L12" s="97"/>
      <c r="M12" s="9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13</v>
      </c>
      <c r="B13" s="94">
        <f t="shared" si="1"/>
        <v>8.4420000000000002</v>
      </c>
      <c r="C13" s="95"/>
      <c r="D13" s="95"/>
      <c r="E13" s="98"/>
      <c r="F13" s="95">
        <v>8.4359999999999999</v>
      </c>
      <c r="G13" s="95">
        <v>6.0000000000000001E-3</v>
      </c>
      <c r="H13" s="90">
        <f t="shared" si="2"/>
        <v>0</v>
      </c>
      <c r="I13" s="95"/>
      <c r="J13" s="95"/>
      <c r="K13" s="99"/>
      <c r="L13" s="100"/>
      <c r="M13" s="10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14</v>
      </c>
      <c r="B14" s="94">
        <f t="shared" si="1"/>
        <v>1434</v>
      </c>
      <c r="C14" s="95"/>
      <c r="D14" s="95">
        <f>[1]Междуреч!$J$109</f>
        <v>1434</v>
      </c>
      <c r="E14" s="95"/>
      <c r="F14" s="95"/>
      <c r="G14" s="95"/>
      <c r="H14" s="90">
        <f t="shared" si="2"/>
        <v>0</v>
      </c>
      <c r="I14" s="95"/>
      <c r="J14" s="95"/>
      <c r="K14" s="99"/>
      <c r="L14" s="100"/>
      <c r="M14" s="10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57" customFormat="1" ht="15.75" x14ac:dyDescent="0.25">
      <c r="A15" s="84" t="s">
        <v>15</v>
      </c>
      <c r="B15" s="94">
        <f t="shared" ref="B15" si="3">SUM(C15:G15)</f>
        <v>90909.153999999995</v>
      </c>
      <c r="C15" s="102"/>
      <c r="D15" s="102">
        <f>D16+D17</f>
        <v>89931.981</v>
      </c>
      <c r="E15" s="102">
        <f>E16+E17</f>
        <v>50.802</v>
      </c>
      <c r="F15" s="102">
        <f t="shared" ref="F15" si="4">F16+F17</f>
        <v>925.52700000000004</v>
      </c>
      <c r="G15" s="102">
        <f>G16+G17</f>
        <v>0.84399999999999997</v>
      </c>
      <c r="H15" s="102">
        <f>SUM(I15:M15)</f>
        <v>89.545000000000002</v>
      </c>
      <c r="I15" s="102"/>
      <c r="J15" s="103">
        <f>J16+J17</f>
        <v>89.545000000000002</v>
      </c>
      <c r="K15" s="104"/>
      <c r="L15" s="105"/>
      <c r="M15" s="10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4" ht="15.75" hidden="1" outlineLevel="1" x14ac:dyDescent="0.25">
      <c r="A16" s="55" t="s">
        <v>28</v>
      </c>
      <c r="B16" s="94">
        <f>SUM(C16:G16)</f>
        <v>62818.464</v>
      </c>
      <c r="C16" s="95"/>
      <c r="D16" s="95">
        <f>[1]БЗФ!$J$68</f>
        <v>62818.464</v>
      </c>
      <c r="E16" s="95"/>
      <c r="F16" s="95"/>
      <c r="G16" s="95"/>
      <c r="H16" s="90">
        <f>SUM(I16:M16)</f>
        <v>89.545000000000002</v>
      </c>
      <c r="I16" s="95"/>
      <c r="J16" s="103">
        <f>[1]БЗФ!$J$73</f>
        <v>89.545000000000002</v>
      </c>
      <c r="K16" s="96"/>
      <c r="L16" s="97"/>
      <c r="M16" s="9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hidden="1" outlineLevel="1" x14ac:dyDescent="0.25">
      <c r="A17" s="55" t="s">
        <v>29</v>
      </c>
      <c r="B17" s="94">
        <f>SUM(C17:G17)</f>
        <v>28090.69</v>
      </c>
      <c r="C17" s="95"/>
      <c r="D17" s="95">
        <v>27113.517</v>
      </c>
      <c r="E17" s="95">
        <v>50.802</v>
      </c>
      <c r="F17" s="95">
        <v>925.52700000000004</v>
      </c>
      <c r="G17" s="95">
        <v>0.84399999999999997</v>
      </c>
      <c r="H17" s="90">
        <f>SUM(I17:M17)</f>
        <v>0</v>
      </c>
      <c r="I17" s="95"/>
      <c r="J17" s="103"/>
      <c r="K17" s="96"/>
      <c r="L17" s="97"/>
      <c r="M17" s="9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1.5" collapsed="1" x14ac:dyDescent="0.25">
      <c r="A18" s="7" t="s">
        <v>16</v>
      </c>
      <c r="B18" s="94">
        <f>SUM(C18:G18)</f>
        <v>23777.794000000002</v>
      </c>
      <c r="C18" s="95"/>
      <c r="D18" s="95">
        <f>[1]БМК!$J$70</f>
        <v>23777.794000000002</v>
      </c>
      <c r="E18" s="95"/>
      <c r="F18" s="95"/>
      <c r="G18" s="95"/>
      <c r="H18" s="90">
        <f t="shared" si="2"/>
        <v>36.462000000000003</v>
      </c>
      <c r="I18" s="95"/>
      <c r="J18" s="95">
        <f>[1]БМК!$J$75</f>
        <v>36.462000000000003</v>
      </c>
      <c r="K18" s="96"/>
      <c r="L18" s="97"/>
      <c r="M18" s="9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17</v>
      </c>
      <c r="B19" s="94">
        <f t="shared" si="1"/>
        <v>18033.883000000002</v>
      </c>
      <c r="C19" s="95"/>
      <c r="D19" s="95">
        <f>'[1]ЯкутУ+'!$J$67</f>
        <v>18033.883000000002</v>
      </c>
      <c r="E19" s="95"/>
      <c r="F19" s="95"/>
      <c r="G19" s="95"/>
      <c r="H19" s="90">
        <f t="shared" si="2"/>
        <v>27</v>
      </c>
      <c r="I19" s="95"/>
      <c r="J19" s="95">
        <f>'[1]ЯкутУ+'!$J$72</f>
        <v>27</v>
      </c>
      <c r="K19" s="96"/>
      <c r="L19" s="97"/>
      <c r="M19" s="9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20</v>
      </c>
      <c r="B20" s="94">
        <f t="shared" si="1"/>
        <v>103.29900000000001</v>
      </c>
      <c r="C20" s="95"/>
      <c r="D20" s="95"/>
      <c r="E20" s="95"/>
      <c r="F20" s="95">
        <f>'[1]ЯкутУ+'!$J$94</f>
        <v>82.975999999999999</v>
      </c>
      <c r="G20" s="95">
        <f>'[1]ЯкутУ+'!$J$95</f>
        <v>20.323</v>
      </c>
      <c r="H20" s="90">
        <f t="shared" si="2"/>
        <v>0</v>
      </c>
      <c r="I20" s="95"/>
      <c r="J20" s="95"/>
      <c r="K20" s="96"/>
      <c r="L20" s="97"/>
      <c r="M20" s="9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6" t="s">
        <v>21</v>
      </c>
      <c r="B21" s="94">
        <f>SUM(C21:G21)</f>
        <v>68083.357000000004</v>
      </c>
      <c r="C21" s="95"/>
      <c r="D21" s="95">
        <v>48633.743000000002</v>
      </c>
      <c r="E21" s="95">
        <v>15663.6</v>
      </c>
      <c r="F21" s="95">
        <v>3677.1790000000001</v>
      </c>
      <c r="G21" s="95">
        <v>108.83499999999999</v>
      </c>
      <c r="H21" s="90">
        <f t="shared" si="2"/>
        <v>2.1000000000000001E-2</v>
      </c>
      <c r="I21" s="95"/>
      <c r="J21" s="95">
        <v>1E-3</v>
      </c>
      <c r="K21" s="96"/>
      <c r="L21" s="96">
        <v>0.02</v>
      </c>
      <c r="M21" s="9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5.75" hidden="1" outlineLevel="1" x14ac:dyDescent="0.25">
      <c r="A22" s="15" t="s">
        <v>11</v>
      </c>
      <c r="B22" s="88">
        <f>SUM(C22:G22)</f>
        <v>37052.202000000005</v>
      </c>
      <c r="C22" s="90"/>
      <c r="D22" s="90">
        <v>23280.202000000001</v>
      </c>
      <c r="E22" s="90">
        <v>11009</v>
      </c>
      <c r="F22" s="90">
        <v>2763</v>
      </c>
      <c r="G22" s="90"/>
      <c r="H22" s="90">
        <f t="shared" si="2"/>
        <v>2.1000000000000001E-2</v>
      </c>
      <c r="I22" s="90"/>
      <c r="J22" s="90">
        <v>1E-3</v>
      </c>
      <c r="K22" s="101"/>
      <c r="L22" s="101">
        <v>0.02</v>
      </c>
      <c r="M22" s="10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hidden="1" outlineLevel="1" x14ac:dyDescent="0.25">
      <c r="A23" s="10" t="s">
        <v>10</v>
      </c>
      <c r="B23" s="88">
        <f t="shared" si="1"/>
        <v>25852.368999999999</v>
      </c>
      <c r="C23" s="90"/>
      <c r="D23" s="90">
        <f>[1]Ижсталь!$J$96</f>
        <v>24647.487000000001</v>
      </c>
      <c r="E23" s="90"/>
      <c r="F23" s="90">
        <f>[1]Ижсталь!$J$98</f>
        <v>1097.2429999999999</v>
      </c>
      <c r="G23" s="90">
        <f>[1]Ижсталь!$J$99</f>
        <v>107.639</v>
      </c>
      <c r="H23" s="90">
        <f t="shared" si="2"/>
        <v>0</v>
      </c>
      <c r="I23" s="90"/>
      <c r="J23" s="90"/>
      <c r="K23" s="93"/>
      <c r="L23" s="93"/>
      <c r="M23" s="9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collapsed="1" x14ac:dyDescent="0.25">
      <c r="A24" s="8" t="s">
        <v>9</v>
      </c>
      <c r="B24" s="94">
        <f t="shared" si="1"/>
        <v>37900.175000000003</v>
      </c>
      <c r="C24" s="95">
        <v>1549.8240000000001</v>
      </c>
      <c r="D24" s="95">
        <v>35945.29</v>
      </c>
      <c r="E24" s="95">
        <v>405.06099999999998</v>
      </c>
      <c r="F24" s="95"/>
      <c r="G24" s="95"/>
      <c r="H24" s="90">
        <f t="shared" si="2"/>
        <v>39.330999999999996</v>
      </c>
      <c r="I24" s="95">
        <v>2.278</v>
      </c>
      <c r="J24" s="95">
        <v>37.052999999999997</v>
      </c>
      <c r="K24" s="96"/>
      <c r="L24" s="107"/>
      <c r="M24" s="9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45" hidden="1" customHeight="1" outlineLevel="1" collapsed="1" x14ac:dyDescent="0.25">
      <c r="A25" s="10" t="s">
        <v>22</v>
      </c>
      <c r="B25" s="88">
        <f t="shared" si="1"/>
        <v>8303.107</v>
      </c>
      <c r="C25" s="90"/>
      <c r="D25" s="90">
        <f>[1]УралКУЗ!$J$68</f>
        <v>8303.107</v>
      </c>
      <c r="E25" s="90"/>
      <c r="F25" s="90"/>
      <c r="G25" s="90"/>
      <c r="H25" s="90">
        <f t="shared" si="2"/>
        <v>0</v>
      </c>
      <c r="I25" s="90"/>
      <c r="J25" s="90"/>
      <c r="K25" s="92"/>
      <c r="L25" s="92"/>
      <c r="M25" s="9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45" hidden="1" customHeight="1" outlineLevel="1" x14ac:dyDescent="0.25">
      <c r="A26" s="10" t="s">
        <v>23</v>
      </c>
      <c r="B26" s="88">
        <f>SUM(C26:G26)</f>
        <v>8481.5950000000012</v>
      </c>
      <c r="C26" s="90">
        <f>[1]ЧМК!$J$70</f>
        <v>1577.963</v>
      </c>
      <c r="D26" s="90">
        <f>[1]ЧМК!$J$69+[1]ЧМК!$J$71</f>
        <v>6482.2090000000007</v>
      </c>
      <c r="E26" s="90">
        <f>[1]ЧМК!$J$72</f>
        <v>421.423</v>
      </c>
      <c r="F26" s="90"/>
      <c r="G26" s="90"/>
      <c r="H26" s="90">
        <f t="shared" si="2"/>
        <v>11.301</v>
      </c>
      <c r="I26" s="90">
        <f>[1]ЧМК!$J$76</f>
        <v>2.3010000000000002</v>
      </c>
      <c r="J26" s="90">
        <f>[1]ЧМК!$J$75</f>
        <v>9</v>
      </c>
      <c r="K26" s="92"/>
      <c r="L26" s="92"/>
      <c r="M26" s="9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" customHeight="1" collapsed="1" x14ac:dyDescent="0.25">
      <c r="A27" s="16" t="s">
        <v>4</v>
      </c>
      <c r="B27" s="47">
        <f>B9+B12+B13+B14+B15+B18+B19+B20+B21+B24</f>
        <v>251644.88799999998</v>
      </c>
      <c r="C27" s="45">
        <f>C9+C24</f>
        <v>10340.464</v>
      </c>
      <c r="D27" s="45">
        <f>D9+D12+D14+D16+D18+D19+D21+D24</f>
        <v>192858.649</v>
      </c>
      <c r="E27" s="45">
        <f>E12+E21+E24</f>
        <v>16390.468000000001</v>
      </c>
      <c r="F27" s="45">
        <f>F9+F13+F20+F21</f>
        <v>3835.453</v>
      </c>
      <c r="G27" s="45">
        <f>G13+G20+G21</f>
        <v>129.16399999999999</v>
      </c>
      <c r="H27" s="45">
        <f>H9+H12+H13+H14+H16+H18+H19+H20+H21+H24</f>
        <v>207.39099999999996</v>
      </c>
      <c r="I27" s="45">
        <f>I9+I24</f>
        <v>17.309999999999999</v>
      </c>
      <c r="J27" s="45">
        <f>J16+J18+J19+J21+J24</f>
        <v>190.06100000000001</v>
      </c>
      <c r="K27" s="45">
        <f>SUM(K11:K24)</f>
        <v>0</v>
      </c>
      <c r="L27" s="45">
        <f>L21</f>
        <v>0.02</v>
      </c>
      <c r="M27" s="45">
        <f>SUM(M11:M24)</f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9"/>
      <c r="B28" s="119" t="b">
        <f>B27=[2]УП!$G$25/1000</f>
        <v>0</v>
      </c>
      <c r="C28" s="39"/>
      <c r="D28" s="39"/>
      <c r="E28" s="39"/>
      <c r="F28" s="2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1"/>
      <c r="B29" s="58"/>
      <c r="C29" s="27"/>
      <c r="D29" s="40"/>
      <c r="E29" s="46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1"/>
      <c r="B30" s="59"/>
      <c r="C30" s="27"/>
      <c r="D30" s="40"/>
      <c r="E30" s="25"/>
      <c r="F30" s="22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58"/>
      <c r="B31" s="59"/>
      <c r="C31" s="61"/>
      <c r="D31" s="62"/>
      <c r="E31" s="63"/>
      <c r="F31" s="22"/>
      <c r="G31" s="1"/>
      <c r="H31" s="48"/>
      <c r="I31" s="48"/>
      <c r="J31" s="48"/>
      <c r="K31" s="48"/>
      <c r="L31" s="48"/>
      <c r="M31" s="4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3"/>
      <c r="B32" s="21"/>
      <c r="C32" s="64"/>
      <c r="D32" s="65"/>
      <c r="E32" s="66"/>
      <c r="F32" s="22"/>
      <c r="G32" s="41"/>
      <c r="H32" s="49"/>
      <c r="I32" s="48"/>
      <c r="J32" s="48"/>
      <c r="K32" s="48"/>
      <c r="L32" s="48"/>
      <c r="M32" s="4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4"/>
      <c r="B33" s="60"/>
      <c r="C33" s="64"/>
      <c r="D33" s="67"/>
      <c r="E33" s="66"/>
      <c r="F33" s="22"/>
      <c r="G33" s="41"/>
      <c r="H33" s="48"/>
      <c r="I33" s="48"/>
      <c r="J33" s="48"/>
      <c r="K33" s="48"/>
      <c r="L33" s="48"/>
      <c r="M33" s="4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4"/>
      <c r="B34" s="24"/>
      <c r="C34" s="64"/>
      <c r="D34" s="67"/>
      <c r="E34" s="66"/>
      <c r="F34" s="22"/>
      <c r="G34" s="1"/>
      <c r="H34" s="48"/>
      <c r="I34" s="50"/>
      <c r="J34" s="51"/>
      <c r="K34" s="52"/>
      <c r="L34" s="48"/>
      <c r="M34" s="4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4"/>
      <c r="B35" s="24"/>
      <c r="C35" s="68"/>
      <c r="D35" s="69"/>
      <c r="E35" s="70"/>
      <c r="F35" s="22"/>
      <c r="G35" s="1"/>
      <c r="H35" s="48"/>
      <c r="I35" s="53"/>
      <c r="J35" s="51"/>
      <c r="K35" s="52"/>
      <c r="L35" s="48"/>
      <c r="M35" s="4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4"/>
      <c r="B36" s="24"/>
      <c r="C36" s="68"/>
      <c r="D36" s="71"/>
      <c r="E36" s="72"/>
      <c r="F36" s="22"/>
      <c r="G36" s="1"/>
      <c r="H36" s="48"/>
      <c r="I36" s="48"/>
      <c r="J36" s="48"/>
      <c r="K36" s="48"/>
      <c r="L36" s="48"/>
      <c r="M36" s="4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26"/>
      <c r="B37" s="24"/>
      <c r="C37" s="73"/>
      <c r="D37" s="69"/>
      <c r="E37" s="25"/>
      <c r="F37" s="22"/>
      <c r="G37" s="1"/>
      <c r="H37" s="48"/>
      <c r="I37" s="48"/>
      <c r="J37" s="48"/>
      <c r="K37" s="48"/>
      <c r="L37" s="48"/>
      <c r="M37" s="4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3"/>
      <c r="B38" s="21"/>
      <c r="C38" s="73"/>
      <c r="D38" s="69"/>
      <c r="E38" s="25"/>
      <c r="F38" s="22"/>
      <c r="H38" s="54"/>
      <c r="I38" s="54"/>
      <c r="J38" s="54"/>
      <c r="K38" s="54"/>
      <c r="L38" s="54"/>
      <c r="M38" s="54"/>
    </row>
    <row r="39" spans="1:24" ht="15.75" x14ac:dyDescent="0.25">
      <c r="A39" s="28"/>
      <c r="B39" s="29"/>
      <c r="C39" s="73"/>
      <c r="D39" s="69"/>
      <c r="E39" s="25"/>
      <c r="F39" s="22"/>
      <c r="H39" s="54"/>
      <c r="I39" s="54"/>
      <c r="J39" s="54"/>
      <c r="K39" s="54"/>
      <c r="L39" s="54"/>
      <c r="M39" s="54"/>
    </row>
    <row r="40" spans="1:24" ht="15.75" x14ac:dyDescent="0.25">
      <c r="A40" s="23"/>
      <c r="B40" s="30"/>
      <c r="C40" s="74"/>
      <c r="D40" s="69"/>
      <c r="E40" s="66"/>
      <c r="F40" s="22"/>
      <c r="H40" s="54"/>
      <c r="I40" s="54"/>
      <c r="J40" s="54"/>
      <c r="K40" s="54"/>
      <c r="L40" s="54"/>
      <c r="M40" s="54"/>
    </row>
    <row r="41" spans="1:24" ht="15.75" x14ac:dyDescent="0.25">
      <c r="A41" s="31"/>
      <c r="B41" s="32"/>
      <c r="C41" s="68"/>
      <c r="D41" s="69"/>
      <c r="E41" s="75"/>
      <c r="F41" s="22"/>
      <c r="H41" s="54"/>
      <c r="I41" s="54"/>
      <c r="J41" s="54"/>
      <c r="K41" s="54"/>
      <c r="L41" s="54"/>
      <c r="M41" s="54"/>
    </row>
    <row r="42" spans="1:24" ht="15.75" x14ac:dyDescent="0.25">
      <c r="A42" s="33"/>
      <c r="B42" s="34"/>
      <c r="C42" s="76"/>
      <c r="D42" s="77"/>
      <c r="E42" s="78"/>
      <c r="F42" s="22"/>
    </row>
    <row r="43" spans="1:24" ht="15.75" x14ac:dyDescent="0.25">
      <c r="A43" s="33"/>
      <c r="B43" s="34"/>
      <c r="C43" s="79"/>
      <c r="D43" s="80"/>
      <c r="E43" s="75"/>
      <c r="F43" s="22"/>
    </row>
    <row r="44" spans="1:24" ht="15.75" x14ac:dyDescent="0.25">
      <c r="A44" s="23"/>
      <c r="B44" s="21"/>
      <c r="C44" s="79"/>
      <c r="D44" s="81"/>
      <c r="E44" s="70"/>
      <c r="F44" s="22"/>
    </row>
    <row r="45" spans="1:24" ht="15.75" x14ac:dyDescent="0.25">
      <c r="A45" s="35"/>
      <c r="B45" s="21"/>
      <c r="C45" s="79"/>
      <c r="D45" s="69"/>
      <c r="E45" s="82"/>
      <c r="F45" s="22"/>
    </row>
    <row r="46" spans="1:24" ht="15.75" x14ac:dyDescent="0.25">
      <c r="A46" s="36"/>
      <c r="B46" s="37"/>
      <c r="C46" s="79"/>
      <c r="D46" s="71"/>
      <c r="E46" s="82"/>
      <c r="F46" s="22"/>
    </row>
    <row r="47" spans="1:24" ht="15.75" x14ac:dyDescent="0.25">
      <c r="A47" s="23"/>
      <c r="B47" s="30"/>
      <c r="C47" s="79"/>
      <c r="D47" s="71"/>
      <c r="E47" s="66"/>
      <c r="F47" s="22"/>
    </row>
    <row r="48" spans="1:24" ht="15.75" x14ac:dyDescent="0.25">
      <c r="A48" s="38"/>
      <c r="B48" s="38"/>
      <c r="C48" s="79"/>
      <c r="D48" s="69"/>
      <c r="E48" s="66"/>
      <c r="F48" s="38"/>
    </row>
    <row r="49" spans="1:6" ht="15.75" x14ac:dyDescent="0.25">
      <c r="A49" s="38"/>
      <c r="B49" s="38"/>
      <c r="C49" s="79"/>
      <c r="D49" s="83"/>
      <c r="E49" s="66"/>
      <c r="F49" s="38"/>
    </row>
    <row r="50" spans="1:6" ht="15.75" x14ac:dyDescent="0.25">
      <c r="A50" s="38"/>
      <c r="B50" s="38"/>
      <c r="C50" s="68"/>
      <c r="D50" s="71"/>
      <c r="E50" s="75"/>
      <c r="F50" s="38"/>
    </row>
    <row r="51" spans="1:6" x14ac:dyDescent="0.25">
      <c r="A51" s="38"/>
      <c r="B51" s="38"/>
      <c r="C51" s="38"/>
      <c r="D51" s="38"/>
      <c r="E51" s="38"/>
      <c r="F51" s="38"/>
    </row>
    <row r="52" spans="1:6" x14ac:dyDescent="0.25">
      <c r="A52" s="38"/>
      <c r="B52" s="38"/>
      <c r="C52" s="38"/>
      <c r="D52" s="38"/>
      <c r="E52" s="38"/>
      <c r="F52" s="38"/>
    </row>
    <row r="53" spans="1:6" x14ac:dyDescent="0.25">
      <c r="A53" s="38"/>
      <c r="B53" s="38"/>
      <c r="C53" s="38"/>
      <c r="D53" s="38"/>
      <c r="E53" s="38"/>
      <c r="F53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2018-07-09T11:03:37Z</dcterms:modified>
</cp:coreProperties>
</file>