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300" yWindow="90" windowWidth="15570" windowHeight="900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29604CCC_372D_4415_AC4D_9FC3F85CA82D_.wvu.Rows" localSheetId="0" hidden="1">лист1!$18:$19,лист1!$21:$22</definedName>
    <definedName name="Z_C1F0B14D_7D09_493C_B78C_2182565FF87D_.wvu.Rows" localSheetId="0" hidden="1">лист1!$18:$19,лист1!$21:$22</definedName>
  </definedNames>
  <calcPr calcId="145621"/>
  <customWorkbookViews>
    <customWorkbookView name="KarnaushkinaES - Личное представление" guid="{29604CCC-372D-4415-AC4D-9FC3F85CA82D}" mergeInterval="0" personalView="1" maximized="1" windowWidth="1276" windowHeight="751" activeSheetId="1"/>
    <customWorkbookView name="Руслан - Личное представление" guid="{A6C5FD67-5E8F-4CCA-896F-3DAA03E40DE6}" mergeInterval="0" personalView="1" maximized="1" windowWidth="1916" windowHeight="776" activeSheetId="1"/>
    <customWorkbookView name="Светлана - Личное представление" guid="{C1F0B14D-7D09-493C-B78C-2182565FF87D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C22" i="1" l="1"/>
  <c r="E22" i="1"/>
  <c r="D22" i="1"/>
  <c r="L15" i="1" l="1"/>
  <c r="E15" i="1"/>
  <c r="E11" i="1"/>
  <c r="L22" i="1"/>
  <c r="K22" i="1"/>
  <c r="J22" i="1"/>
  <c r="F22" i="1"/>
  <c r="E21" i="1"/>
  <c r="H19" i="1"/>
  <c r="G19" i="1"/>
  <c r="E19" i="1"/>
  <c r="G18" i="1"/>
  <c r="F18" i="1"/>
  <c r="E18" i="1"/>
  <c r="I16" i="1"/>
  <c r="H16" i="1"/>
  <c r="B16" i="1" s="1"/>
  <c r="G16" i="1"/>
  <c r="L14" i="1"/>
  <c r="L13" i="1"/>
  <c r="E14" i="1"/>
  <c r="E13" i="1"/>
  <c r="E12" i="1"/>
  <c r="F10" i="1" l="1"/>
  <c r="E10" i="1"/>
  <c r="K9" i="1"/>
  <c r="G9" i="1"/>
  <c r="E9" i="1"/>
  <c r="D9" i="1"/>
  <c r="B9" i="1" s="1"/>
  <c r="B18" i="1" l="1"/>
  <c r="E17" i="1"/>
  <c r="F20" i="1"/>
  <c r="C20" i="1"/>
  <c r="D20" i="1"/>
  <c r="J20" i="1"/>
  <c r="E20" i="1" l="1"/>
  <c r="H17" i="1" l="1"/>
  <c r="H20" i="1" l="1"/>
  <c r="G20" i="1"/>
  <c r="K20" i="1"/>
  <c r="M20" i="1"/>
  <c r="N20" i="1"/>
  <c r="O20" i="1"/>
  <c r="I10" i="1"/>
  <c r="I11" i="1"/>
  <c r="I12" i="1"/>
  <c r="I13" i="1"/>
  <c r="I18" i="1"/>
  <c r="I19" i="1"/>
  <c r="I21" i="1"/>
  <c r="B19" i="1"/>
  <c r="G17" i="1"/>
  <c r="F17" i="1"/>
  <c r="I15" i="1"/>
  <c r="B15" i="1"/>
  <c r="I14" i="1"/>
  <c r="B14" i="1"/>
  <c r="B13" i="1"/>
  <c r="B12" i="1"/>
  <c r="I9" i="1"/>
  <c r="B20" i="1" l="1"/>
  <c r="B11" i="1"/>
  <c r="B10" i="1"/>
  <c r="K17" i="1"/>
  <c r="K23" i="1" s="1"/>
  <c r="L17" i="1"/>
  <c r="M17" i="1"/>
  <c r="M23" i="1" s="1"/>
  <c r="N17" i="1"/>
  <c r="N23" i="1" s="1"/>
  <c r="O17" i="1"/>
  <c r="O23" i="1" s="1"/>
  <c r="J17" i="1"/>
  <c r="L20" i="1"/>
  <c r="D17" i="1"/>
  <c r="G23" i="1"/>
  <c r="H23" i="1"/>
  <c r="C17" i="1"/>
  <c r="B21" i="1"/>
  <c r="B23" i="1" l="1"/>
  <c r="B17" i="1"/>
  <c r="L23" i="1"/>
  <c r="F23" i="1"/>
  <c r="E23" i="1"/>
  <c r="B22" i="1"/>
  <c r="I17" i="1"/>
  <c r="J23" i="1"/>
  <c r="I22" i="1"/>
  <c r="I20" i="1"/>
  <c r="D23" i="1" l="1"/>
  <c r="I23" i="1"/>
  <c r="C23" i="1"/>
</calcChain>
</file>

<file path=xl/sharedStrings.xml><?xml version="1.0" encoding="utf-8"?>
<sst xmlns="http://schemas.openxmlformats.org/spreadsheetml/2006/main" count="35" uniqueCount="29">
  <si>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</si>
  <si>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</si>
  <si>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</si>
  <si>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</si>
  <si>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</si>
  <si>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</si>
  <si>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</si>
  <si>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</si>
  <si>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</si>
  <si>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</si>
  <si>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</si>
  <si>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</si>
  <si>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</si>
  <si>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</si>
  <si>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</si>
  <si>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</si>
  <si>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</si>
  <si>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</si>
  <si>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</si>
  <si>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</si>
  <si>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</si>
  <si>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</si>
  <si>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</si>
  <si>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</si>
  <si>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</si>
  <si>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</si>
  <si>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</si>
  <si>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январь  2017г</t>
  </si>
  <si>
    <t>ЗАО НРЭС"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</si>
</sst>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_-* #,##0.000_р_._-;\-* #,##0.000_р_._-;_-* &quot;-&quot;??_р_._-;_-@_-"/>
    <numFmt numFmtId="166" formatCode="#,##0.000_ ;\-#,##0.00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0" fillId="0" borderId="0" xfId="0" applyFont="1"/>
    <xf numFmtId="164" fontId="8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8" fillId="2" borderId="1" xfId="1" applyNumberFormat="1" applyFont="1" applyFill="1" applyBorder="1" applyAlignment="1">
      <alignment vertical="center"/>
    </xf>
    <xf numFmtId="164" fontId="9" fillId="2" borderId="0" xfId="0" applyNumberFormat="1" applyFont="1" applyFill="1"/>
    <xf numFmtId="164" fontId="8" fillId="2" borderId="1" xfId="1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 applyProtection="1">
      <protection locked="0"/>
    </xf>
    <xf numFmtId="164" fontId="2" fillId="0" borderId="0" xfId="0" applyNumberFormat="1" applyFont="1"/>
    <xf numFmtId="164" fontId="8" fillId="0" borderId="1" xfId="1" applyNumberFormat="1" applyFont="1" applyBorder="1" applyAlignment="1" applyProtection="1">
      <alignment vertical="center"/>
      <protection hidden="1"/>
    </xf>
    <xf numFmtId="166" fontId="8" fillId="0" borderId="1" xfId="1" applyNumberFormat="1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2" applyFont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vertical="center"/>
    </xf>
    <xf numFmtId="0" fontId="14" fillId="2" borderId="0" xfId="2" applyFont="1" applyFill="1" applyBorder="1" applyProtection="1"/>
    <xf numFmtId="3" fontId="15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3" fillId="0" borderId="0" xfId="2" applyFont="1" applyBorder="1" applyAlignment="1" applyProtection="1">
      <alignment vertical="center"/>
    </xf>
    <xf numFmtId="0" fontId="14" fillId="0" borderId="0" xfId="2" applyFont="1" applyBorder="1" applyProtection="1"/>
    <xf numFmtId="3" fontId="10" fillId="2" borderId="0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vertical="center"/>
    </xf>
    <xf numFmtId="0" fontId="13" fillId="0" borderId="0" xfId="2" applyFont="1" applyBorder="1" applyProtection="1"/>
    <xf numFmtId="3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vertical="center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vertical="center"/>
    </xf>
    <xf numFmtId="0" fontId="17" fillId="0" borderId="0" xfId="2" applyFont="1" applyBorder="1" applyProtection="1"/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vertical="center"/>
    </xf>
    <xf numFmtId="3" fontId="18" fillId="2" borderId="0" xfId="2" applyNumberFormat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vertical="center"/>
    </xf>
    <xf numFmtId="0" fontId="20" fillId="0" borderId="0" xfId="2" applyFont="1" applyBorder="1" applyProtection="1"/>
    <xf numFmtId="0" fontId="19" fillId="2" borderId="0" xfId="2" applyFont="1" applyFill="1" applyBorder="1" applyAlignment="1" applyProtection="1">
      <alignment vertical="center"/>
    </xf>
    <xf numFmtId="0" fontId="19" fillId="2" borderId="0" xfId="2" applyFont="1" applyFill="1" applyBorder="1" applyAlignment="1" applyProtection="1">
      <alignment horizontal="center" vertical="center"/>
    </xf>
    <xf numFmtId="0" fontId="17" fillId="2" borderId="0" xfId="2" applyFont="1" applyFill="1" applyBorder="1" applyProtection="1"/>
    <xf numFmtId="0" fontId="21" fillId="0" borderId="0" xfId="2" applyFont="1" applyBorder="1" applyAlignment="1" applyProtection="1">
      <alignment horizontal="left" vertical="center"/>
    </xf>
    <xf numFmtId="0" fontId="21" fillId="0" borderId="0" xfId="2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3" fontId="18" fillId="2" borderId="0" xfId="0" applyNumberFormat="1" applyFont="1" applyFill="1" applyBorder="1" applyAlignment="1">
      <alignment horizontal="center" vertical="center" wrapText="1"/>
    </xf>
    <xf numFmtId="0" fontId="12" fillId="0" borderId="0" xfId="2" applyFont="1" applyBorder="1" applyAlignment="1" applyProtection="1">
      <alignment horizontal="left" vertical="center"/>
    </xf>
    <xf numFmtId="0" fontId="22" fillId="0" borderId="0" xfId="2" applyFont="1" applyBorder="1" applyAlignment="1" applyProtection="1">
      <alignment vertical="center"/>
    </xf>
    <xf numFmtId="49" fontId="22" fillId="0" borderId="0" xfId="2" applyNumberFormat="1" applyFont="1" applyBorder="1" applyAlignment="1" applyProtection="1">
      <alignment horizontal="center" vertical="center"/>
    </xf>
    <xf numFmtId="0" fontId="16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165" fontId="8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3">
    <cellStyle name="Обычный" xfId="0" builtinId="0"/>
    <cellStyle name="Обычный 5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1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7/&#1040;&#1082;&#1090;.%20&#1086;&#1073;&#1098;&#1105;&#1084;&#1099;%20%202017%20&#1086;&#1090;%2024.11.16_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+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7"/>
      <sheetName val="Лист1"/>
      <sheetName val="ЧЭ расчет ВН1"/>
      <sheetName val="ЦЕНЫ 2016 к ЦП"/>
      <sheetName val="ЧЭ расчет ВН1_ФСК1"/>
      <sheetName val="Лист2"/>
    </sheetNames>
    <sheetDataSet>
      <sheetData sheetId="0"/>
      <sheetData sheetId="1"/>
      <sheetData sheetId="2"/>
      <sheetData sheetId="3">
        <row r="72">
          <cell r="E72">
            <v>424.13</v>
          </cell>
        </row>
        <row r="73">
          <cell r="E73">
            <v>8639.1299999999992</v>
          </cell>
        </row>
        <row r="74">
          <cell r="E74">
            <v>98.081000000000003</v>
          </cell>
        </row>
        <row r="78">
          <cell r="E78">
            <v>13.865</v>
          </cell>
        </row>
        <row r="97">
          <cell r="E97">
            <v>27362.823</v>
          </cell>
        </row>
        <row r="99">
          <cell r="E99">
            <v>1215.433</v>
          </cell>
        </row>
        <row r="100">
          <cell r="E100">
            <v>157.84</v>
          </cell>
        </row>
      </sheetData>
      <sheetData sheetId="4">
        <row r="69">
          <cell r="E69">
            <v>553.01300000000003</v>
          </cell>
        </row>
        <row r="70">
          <cell r="E70">
            <v>845.74300000000005</v>
          </cell>
        </row>
      </sheetData>
      <sheetData sheetId="5">
        <row r="64">
          <cell r="E64">
            <v>27916.524000000001</v>
          </cell>
        </row>
        <row r="65">
          <cell r="E65">
            <v>18580.947</v>
          </cell>
        </row>
        <row r="66">
          <cell r="E66">
            <v>6863.44</v>
          </cell>
        </row>
        <row r="100">
          <cell r="E100">
            <v>92.795000000000002</v>
          </cell>
        </row>
        <row r="110">
          <cell r="E110">
            <v>2467.0079999999998</v>
          </cell>
        </row>
      </sheetData>
      <sheetData sheetId="6">
        <row r="68">
          <cell r="E68">
            <v>62261.379000000001</v>
          </cell>
        </row>
        <row r="73">
          <cell r="E73">
            <v>87.915999999999997</v>
          </cell>
        </row>
      </sheetData>
      <sheetData sheetId="7">
        <row r="70">
          <cell r="E70">
            <v>26605.419000000002</v>
          </cell>
        </row>
        <row r="75">
          <cell r="E75">
            <v>42.756</v>
          </cell>
        </row>
      </sheetData>
      <sheetData sheetId="8"/>
      <sheetData sheetId="9">
        <row r="67">
          <cell r="E67">
            <v>25591.826000000001</v>
          </cell>
        </row>
        <row r="72">
          <cell r="E72">
            <v>39.042000000000002</v>
          </cell>
        </row>
        <row r="94">
          <cell r="E94">
            <v>148.864</v>
          </cell>
        </row>
        <row r="95">
          <cell r="E95">
            <v>20.035</v>
          </cell>
        </row>
      </sheetData>
      <sheetData sheetId="10"/>
      <sheetData sheetId="11"/>
      <sheetData sheetId="12">
        <row r="69">
          <cell r="E69">
            <v>5307.45</v>
          </cell>
        </row>
      </sheetData>
      <sheetData sheetId="13"/>
      <sheetData sheetId="14">
        <row r="68">
          <cell r="E68">
            <v>56751.002</v>
          </cell>
        </row>
        <row r="69">
          <cell r="E69">
            <v>38024.095000000001</v>
          </cell>
        </row>
        <row r="70">
          <cell r="E70">
            <v>2041.95</v>
          </cell>
        </row>
        <row r="72">
          <cell r="E72">
            <v>1173.53</v>
          </cell>
        </row>
        <row r="73">
          <cell r="E73">
            <v>462.755</v>
          </cell>
        </row>
        <row r="75">
          <cell r="E75">
            <v>65.995999999999995</v>
          </cell>
        </row>
        <row r="76">
          <cell r="E76">
            <v>79.867000000000004</v>
          </cell>
        </row>
        <row r="77">
          <cell r="E77">
            <v>2.9750000000000001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17" Type="http://schemas.openxmlformats.org/officeDocument/2006/relationships/revisionLog" Target="revisionLog3.xml"/><Relationship Id="rId1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39A278-1121-4D35-8A83-12A1605F53EC}" diskRevisions="1" revisionId="251" version="18">
  <header guid="{4B963E26-B137-42D6-866F-172A9D45A8FF}" dateTime="2017-03-14T08:48:31" maxSheetId="4" userName="Светлана" r:id="rId16" minRId="247" maxRId="249">
    <sheetIdMap count="3">
      <sheetId val="1"/>
      <sheetId val="2"/>
      <sheetId val="3"/>
    </sheetIdMap>
  </header>
  <header guid="{0F958F50-9394-4C80-9464-171334DD86A2}" dateTime="2017-03-14T09:00:14" maxSheetId="4" userName="Светлана" r:id="rId17">
    <sheetIdMap count="3">
      <sheetId val="1"/>
      <sheetId val="2"/>
      <sheetId val="3"/>
    </sheetIdMap>
  </header>
  <header guid="{6739A278-1121-4D35-8A83-12A1605F53EC}" dateTime="2017-03-14T11:21:21" maxSheetId="4" userName="KarnaushkinaES" r:id="rId1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9604CCC_372D_4415_AC4D_9FC3F85CA82D_.wvu.Rows" hidden="1" oldHidden="1">
    <formula>лист1!$18:$19,лист1!$21:$22</formula>
  </rdn>
  <rcv guid="{29604CCC-372D-4415-AC4D-9FC3F85CA82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" sId="1">
    <oc r="D22">
      <f>'\\10.2.43.240\Folders\Департамент ОРЭ\РОЗНИЧНЫЙ Рынок\Актуальные объёмы\АО_2017\[Акт. объёмы  2017 от 24.11.16_для работы.xlsx]ЧМК'!$E$69</f>
    </oc>
    <nc r="D22">
      <f>'\\10.2.43.240\Folders\Департамент ОРЭ\РОЗНИЧНЫЙ Рынок\Актуальные объёмы\АО_2017\[Акт. объёмы  2017 от 24.11.16_для работы.xlsx]ЧМК'!$E$70</f>
    </nc>
  </rcc>
  <rcc rId="248" sId="1">
    <oc r="E22">
      <f>'\\10.2.43.240\Folders\Департамент ОРЭ\РОЗНИЧНЫЙ Рынок\Актуальные объёмы\АО_2017\[Акт. объёмы  2017 от 24.11.16_для работы.xlsx]ЧМК'!$E$70+'\\10.2.43.240\Folders\Департамент ОРЭ\РОЗНИЧНЫЙ Рынок\Актуальные объёмы\АО_2017\[Акт. объёмы  2017 от 24.11.16_для работы.xlsx]ЧМК'!$E$72</f>
    </oc>
    <nc r="E22">
      <f>'\\10.2.43.240\Folders\Департамент ОРЭ\РОЗНИЧНЫЙ Рынок\Актуальные объёмы\АО_2017\[Акт. объёмы  2017 от 24.11.16_для работы.xlsx]ЧМК'!$E$68+'\\10.2.43.240\Folders\Департамент ОРЭ\РОЗНИЧНЫЙ Рынок\Актуальные объёмы\АО_2017\[Акт. объёмы  2017 от 24.11.16_для работы.xlsx]ЧМК'!$E$72</f>
    </nc>
  </rcc>
  <rcc rId="249" sId="1">
    <oc r="C22">
      <f>'\\10.2.43.240\Folders\Департамент ОРЭ\РОЗНИЧНЫЙ Рынок\Актуальные объёмы\АО_2017\[Акт. объёмы  2017 от 24.11.16_для работы.xlsx]ЧМК'!$E$68</f>
    </oc>
    <nc r="C22">
      <f>'\\10.2.43.240\Folders\Департамент ОРЭ\РОЗНИЧНЫЙ Рынок\Актуальные объёмы\АО_2017\[Акт. объёмы  2017 от 24.11.16_для работы.xlsx]ЧМК'!$E$69</f>
    </nc>
  </rcc>
  <rcv guid="{C1F0B14D-7D09-493C-B78C-2182565FF87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:O23" start="0" length="2147483647">
    <dxf>
      <font>
        <color auto="1"/>
      </font>
    </dxf>
  </rfmt>
  <rcv guid="{C1F0B14D-7D09-493C-B78C-2182565FF87D}" action="delete"/>
  <rdn rId="0" localSheetId="1" customView="1" name="Z_C1F0B14D_7D09_493C_B78C_2182565FF87D_.wvu.Rows" hidden="1" oldHidden="1">
    <formula>лист1!$18:$19,лист1!$21:$22</formula>
  </rdn>
  <rcv guid="{C1F0B14D-7D09-493C-B78C-2182565FF87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="70" zoomScaleNormal="70" workbookViewId="0">
      <selection activeCell="F30" sqref="F30"/>
    </sheetView>
  </sheetViews>
  <sheetFormatPr defaultRowHeight="15" outlineLevelRow="1" x14ac:dyDescent="0.25"/>
  <cols>
    <col min="1" max="1" width="46" customWidth="1"/>
    <col min="2" max="2" width="19.7109375" customWidth="1"/>
    <col min="3" max="3" width="15.85546875" customWidth="1"/>
    <col min="4" max="4" width="14.28515625" customWidth="1"/>
    <col min="5" max="5" width="15.5703125" customWidth="1"/>
    <col min="6" max="15" width="14.2851562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 x14ac:dyDescent="0.25">
      <c r="A4" s="74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 x14ac:dyDescent="0.25">
      <c r="A5" s="79" t="s">
        <v>7</v>
      </c>
      <c r="B5" s="79"/>
      <c r="C5" s="79"/>
      <c r="D5" s="79"/>
      <c r="E5" s="79"/>
      <c r="F5" s="79"/>
      <c r="G5" s="79"/>
      <c r="H5" s="79"/>
      <c r="I5" s="79"/>
      <c r="J5" s="80"/>
      <c r="K5" s="80"/>
      <c r="L5" s="80"/>
      <c r="M5" s="80"/>
      <c r="N5" s="80"/>
      <c r="O5" s="80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 x14ac:dyDescent="0.25">
      <c r="A6" s="81" t="s">
        <v>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5">
      <c r="A7" s="77" t="s">
        <v>6</v>
      </c>
      <c r="B7" s="75" t="s">
        <v>23</v>
      </c>
      <c r="C7" s="71" t="s">
        <v>25</v>
      </c>
      <c r="D7" s="72"/>
      <c r="E7" s="72"/>
      <c r="F7" s="72"/>
      <c r="G7" s="72"/>
      <c r="H7" s="73"/>
      <c r="I7" s="75" t="s">
        <v>24</v>
      </c>
      <c r="J7" s="71" t="s">
        <v>26</v>
      </c>
      <c r="K7" s="72"/>
      <c r="L7" s="72"/>
      <c r="M7" s="72"/>
      <c r="N7" s="72"/>
      <c r="O7" s="7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78"/>
      <c r="B8" s="76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76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x14ac:dyDescent="0.25">
      <c r="A9" s="6" t="s">
        <v>16</v>
      </c>
      <c r="B9" s="69">
        <f>SUM(C9:H9)</f>
        <v>9161.3409999999985</v>
      </c>
      <c r="C9" s="18"/>
      <c r="D9" s="18">
        <f>[1]Ижсталь!$E$73</f>
        <v>8639.1299999999992</v>
      </c>
      <c r="E9" s="18">
        <f>[1]Ижсталь!$E$72</f>
        <v>424.13</v>
      </c>
      <c r="F9" s="18"/>
      <c r="G9" s="18">
        <f>[1]Ижсталь!$E$74</f>
        <v>98.081000000000003</v>
      </c>
      <c r="H9" s="18"/>
      <c r="I9" s="18">
        <f>SUM(J9:O9)</f>
        <v>13.865</v>
      </c>
      <c r="J9" s="18"/>
      <c r="K9" s="18">
        <f>[1]Ижсталь!$E$78</f>
        <v>13.865</v>
      </c>
      <c r="L9" s="18"/>
      <c r="M9" s="18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6" t="s">
        <v>17</v>
      </c>
      <c r="B10" s="69">
        <f t="shared" ref="B10:B15" si="0">SUM(C10:H10)</f>
        <v>1398.7560000000001</v>
      </c>
      <c r="C10" s="18"/>
      <c r="D10" s="18"/>
      <c r="E10" s="19">
        <f>[1]ЮУНК!$E$69</f>
        <v>553.01300000000003</v>
      </c>
      <c r="F10" s="18">
        <f>[1]ЮУНК!$E$70</f>
        <v>845.74300000000005</v>
      </c>
      <c r="G10" s="18"/>
      <c r="H10" s="18"/>
      <c r="I10" s="18">
        <f t="shared" ref="I10:I17" si="1">SUM(J10:O10)</f>
        <v>0</v>
      </c>
      <c r="J10" s="18"/>
      <c r="K10" s="18"/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3" customFormat="1" ht="15.75" x14ac:dyDescent="0.25">
      <c r="A11" s="11" t="s">
        <v>18</v>
      </c>
      <c r="B11" s="70">
        <f t="shared" si="0"/>
        <v>92.795000000000002</v>
      </c>
      <c r="C11" s="20"/>
      <c r="D11" s="20"/>
      <c r="E11" s="20">
        <f>[1]Междуреч!$E$100</f>
        <v>92.795000000000002</v>
      </c>
      <c r="F11" s="21"/>
      <c r="G11" s="20"/>
      <c r="H11" s="22"/>
      <c r="I11" s="20">
        <f t="shared" si="1"/>
        <v>0</v>
      </c>
      <c r="J11" s="20"/>
      <c r="K11" s="20"/>
      <c r="L11" s="20"/>
      <c r="M11" s="20"/>
      <c r="N11" s="20"/>
      <c r="O11" s="20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5.75" x14ac:dyDescent="0.25">
      <c r="A12" s="14" t="s">
        <v>19</v>
      </c>
      <c r="B12" s="70">
        <f t="shared" si="0"/>
        <v>2467.0079999999998</v>
      </c>
      <c r="C12" s="20"/>
      <c r="D12" s="20"/>
      <c r="E12" s="20">
        <f>[1]Междуреч!$E$110</f>
        <v>2467.0079999999998</v>
      </c>
      <c r="F12" s="20"/>
      <c r="G12" s="20"/>
      <c r="H12" s="20"/>
      <c r="I12" s="20">
        <f t="shared" si="1"/>
        <v>0</v>
      </c>
      <c r="J12" s="20"/>
      <c r="K12" s="20"/>
      <c r="L12" s="20"/>
      <c r="M12" s="20"/>
      <c r="N12" s="20"/>
      <c r="O12" s="2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x14ac:dyDescent="0.25">
      <c r="A13" s="7" t="s">
        <v>20</v>
      </c>
      <c r="B13" s="69">
        <f t="shared" si="0"/>
        <v>62261.379000000001</v>
      </c>
      <c r="C13" s="18"/>
      <c r="D13" s="18"/>
      <c r="E13" s="18">
        <f>[1]БЗФ!$E$68</f>
        <v>62261.379000000001</v>
      </c>
      <c r="F13" s="18"/>
      <c r="G13" s="18"/>
      <c r="H13" s="18"/>
      <c r="I13" s="18">
        <f t="shared" si="1"/>
        <v>87.915999999999997</v>
      </c>
      <c r="J13" s="18"/>
      <c r="K13" s="18"/>
      <c r="L13" s="23">
        <f>[1]БЗФ!$E$73</f>
        <v>87.915999999999997</v>
      </c>
      <c r="M13" s="18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x14ac:dyDescent="0.25">
      <c r="A14" s="7" t="s">
        <v>21</v>
      </c>
      <c r="B14" s="69">
        <f t="shared" si="0"/>
        <v>26605.419000000002</v>
      </c>
      <c r="C14" s="18"/>
      <c r="D14" s="18"/>
      <c r="E14" s="18">
        <f>[1]БМК!$E$70</f>
        <v>26605.419000000002</v>
      </c>
      <c r="F14" s="18"/>
      <c r="G14" s="18"/>
      <c r="H14" s="18"/>
      <c r="I14" s="18">
        <f t="shared" si="1"/>
        <v>42.756</v>
      </c>
      <c r="J14" s="18"/>
      <c r="K14" s="18"/>
      <c r="L14" s="18">
        <f>[1]БМК!$E$75</f>
        <v>42.756</v>
      </c>
      <c r="M14" s="18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7" t="s">
        <v>22</v>
      </c>
      <c r="B15" s="69">
        <f t="shared" si="0"/>
        <v>25591.826000000001</v>
      </c>
      <c r="C15" s="18"/>
      <c r="D15" s="18"/>
      <c r="E15" s="18">
        <f>'[1]ЯкутУ+'!$E$67</f>
        <v>25591.826000000001</v>
      </c>
      <c r="F15" s="18"/>
      <c r="G15" s="18"/>
      <c r="H15" s="18"/>
      <c r="I15" s="18">
        <f t="shared" si="1"/>
        <v>39.042000000000002</v>
      </c>
      <c r="J15" s="18"/>
      <c r="K15" s="18"/>
      <c r="L15" s="18">
        <f>'[1]ЯкутУ+'!$E$72</f>
        <v>39.042000000000002</v>
      </c>
      <c r="M15" s="18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7" t="s">
        <v>28</v>
      </c>
      <c r="B16" s="69">
        <f>SUM(C16:H16)</f>
        <v>168.899</v>
      </c>
      <c r="C16" s="18"/>
      <c r="D16" s="18"/>
      <c r="E16" s="18"/>
      <c r="F16" s="18"/>
      <c r="G16" s="18">
        <f>'[1]ЯкутУ+'!$E$94</f>
        <v>148.864</v>
      </c>
      <c r="H16" s="18">
        <f>'[1]ЯкутУ+'!$E$95</f>
        <v>20.035</v>
      </c>
      <c r="I16" s="18">
        <f t="shared" si="1"/>
        <v>0</v>
      </c>
      <c r="J16" s="18"/>
      <c r="K16" s="18"/>
      <c r="L16" s="18"/>
      <c r="M16" s="18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5">
      <c r="A17" s="6" t="s">
        <v>13</v>
      </c>
      <c r="B17" s="69">
        <f t="shared" ref="B17:B22" si="2">SUM(C17:H17)</f>
        <v>82097.006999999983</v>
      </c>
      <c r="C17" s="18">
        <f t="shared" ref="C17:H17" si="3">SUM(C18:C19)</f>
        <v>0</v>
      </c>
      <c r="D17" s="18">
        <f t="shared" si="3"/>
        <v>0</v>
      </c>
      <c r="E17" s="18">
        <f>SUM(E18:E19)</f>
        <v>55279.347000000002</v>
      </c>
      <c r="F17" s="18">
        <f t="shared" si="3"/>
        <v>18580.947</v>
      </c>
      <c r="G17" s="18">
        <f t="shared" si="3"/>
        <v>8078.8729999999996</v>
      </c>
      <c r="H17" s="18">
        <f t="shared" si="3"/>
        <v>157.84</v>
      </c>
      <c r="I17" s="18">
        <f t="shared" si="1"/>
        <v>0</v>
      </c>
      <c r="J17" s="18">
        <f t="shared" ref="J17:O17" si="4">SUM(J18:J19)</f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13" customFormat="1" ht="15.6" hidden="1" outlineLevel="1" x14ac:dyDescent="0.3">
      <c r="A18" s="15" t="s">
        <v>15</v>
      </c>
      <c r="B18" s="70">
        <f>SUM(C18:H18)</f>
        <v>53360.911000000007</v>
      </c>
      <c r="C18" s="20"/>
      <c r="D18" s="20"/>
      <c r="E18" s="20">
        <f>[1]Междуреч!$E$64</f>
        <v>27916.524000000001</v>
      </c>
      <c r="F18" s="20">
        <f>[1]Междуреч!$E$65</f>
        <v>18580.947</v>
      </c>
      <c r="G18" s="20">
        <f>[1]Междуреч!$E$66</f>
        <v>6863.44</v>
      </c>
      <c r="H18" s="20"/>
      <c r="I18" s="20">
        <f>SUM(J18:O18)</f>
        <v>0</v>
      </c>
      <c r="J18" s="20"/>
      <c r="K18" s="20"/>
      <c r="L18" s="20"/>
      <c r="M18" s="20"/>
      <c r="N18" s="20"/>
      <c r="O18" s="20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6" hidden="1" outlineLevel="1" x14ac:dyDescent="0.3">
      <c r="A19" s="10" t="s">
        <v>14</v>
      </c>
      <c r="B19" s="69">
        <f t="shared" si="2"/>
        <v>28736.096000000001</v>
      </c>
      <c r="C19" s="18"/>
      <c r="D19" s="18"/>
      <c r="E19" s="18">
        <f>[1]Ижсталь!$E$97</f>
        <v>27362.823</v>
      </c>
      <c r="F19" s="18"/>
      <c r="G19" s="18">
        <f>[1]Ижсталь!$E$99</f>
        <v>1215.433</v>
      </c>
      <c r="H19" s="18">
        <f>[1]Ижсталь!$E$100</f>
        <v>157.84</v>
      </c>
      <c r="I19" s="18">
        <f>SUM(J19:O19)</f>
        <v>0</v>
      </c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collapsed="1" x14ac:dyDescent="0.25">
      <c r="A20" s="8" t="s">
        <v>10</v>
      </c>
      <c r="B20" s="69">
        <f t="shared" si="2"/>
        <v>103760.78200000001</v>
      </c>
      <c r="C20" s="25">
        <f>SUM(C21:C22)</f>
        <v>38024.095000000001</v>
      </c>
      <c r="D20" s="18">
        <f t="shared" ref="D20:H20" si="5">SUM(D21:D22)</f>
        <v>2041.95</v>
      </c>
      <c r="E20" s="18">
        <f>E21+E22</f>
        <v>63231.981999999996</v>
      </c>
      <c r="F20" s="18">
        <f t="shared" si="5"/>
        <v>462.755</v>
      </c>
      <c r="G20" s="18">
        <f t="shared" si="5"/>
        <v>0</v>
      </c>
      <c r="H20" s="18">
        <f t="shared" si="5"/>
        <v>0</v>
      </c>
      <c r="I20" s="18">
        <f>SUM(J20:O20)</f>
        <v>148.83799999999999</v>
      </c>
      <c r="J20" s="18">
        <f t="shared" ref="J20:O20" si="6">SUM(J21:J22)</f>
        <v>79.867000000000004</v>
      </c>
      <c r="K20" s="18">
        <f t="shared" si="6"/>
        <v>2.9750000000000001</v>
      </c>
      <c r="L20" s="18">
        <f t="shared" si="6"/>
        <v>65.995999999999995</v>
      </c>
      <c r="M20" s="18">
        <f t="shared" si="6"/>
        <v>0</v>
      </c>
      <c r="N20" s="18">
        <f t="shared" si="6"/>
        <v>0</v>
      </c>
      <c r="O20" s="18">
        <f t="shared" si="6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45" hidden="1" customHeight="1" outlineLevel="1" collapsed="1" x14ac:dyDescent="0.3">
      <c r="A21" s="10" t="s">
        <v>12</v>
      </c>
      <c r="B21" s="69">
        <f t="shared" si="2"/>
        <v>5307.45</v>
      </c>
      <c r="C21" s="18"/>
      <c r="D21" s="18"/>
      <c r="E21" s="18">
        <f>[1]УралКУЗ!$E$69</f>
        <v>5307.45</v>
      </c>
      <c r="F21" s="18"/>
      <c r="G21" s="18"/>
      <c r="H21" s="18"/>
      <c r="I21" s="18">
        <f>SUM(J21:O21)</f>
        <v>0</v>
      </c>
      <c r="J21" s="18"/>
      <c r="K21" s="18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45" hidden="1" customHeight="1" outlineLevel="1" x14ac:dyDescent="0.3">
      <c r="A22" s="10" t="s">
        <v>11</v>
      </c>
      <c r="B22" s="69">
        <f t="shared" si="2"/>
        <v>98453.331999999995</v>
      </c>
      <c r="C22" s="18">
        <f>[1]ЧМК!$E$69</f>
        <v>38024.095000000001</v>
      </c>
      <c r="D22" s="18">
        <f>[1]ЧМК!$E$70</f>
        <v>2041.95</v>
      </c>
      <c r="E22" s="18">
        <f>[1]ЧМК!$E$68+[1]ЧМК!$E$72</f>
        <v>57924.531999999999</v>
      </c>
      <c r="F22" s="18">
        <f>[1]ЧМК!$E$73</f>
        <v>462.755</v>
      </c>
      <c r="G22" s="18"/>
      <c r="H22" s="18"/>
      <c r="I22" s="18">
        <f>SUM(J22:O22)</f>
        <v>148.83799999999999</v>
      </c>
      <c r="J22" s="18">
        <f>[1]ЧМК!$E$76</f>
        <v>79.867000000000004</v>
      </c>
      <c r="K22" s="18">
        <f>[1]ЧМК!$E$77</f>
        <v>2.9750000000000001</v>
      </c>
      <c r="L22" s="18">
        <f>[1]ЧМК!$E$75</f>
        <v>65.995999999999995</v>
      </c>
      <c r="M22" s="18">
        <v>0</v>
      </c>
      <c r="N22" s="18"/>
      <c r="O22" s="1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9" customHeight="1" collapsed="1" x14ac:dyDescent="0.25">
      <c r="A23" s="16" t="s">
        <v>5</v>
      </c>
      <c r="B23" s="26">
        <f>B9+B10+B11+B12+B13+B14+B15+B16+B17+B20</f>
        <v>313605.212</v>
      </c>
      <c r="C23" s="18">
        <f t="shared" ref="C23:O23" si="7">SUM(C9:C20)</f>
        <v>38024.095000000001</v>
      </c>
      <c r="D23" s="18">
        <f t="shared" si="7"/>
        <v>10681.08</v>
      </c>
      <c r="E23" s="18">
        <f t="shared" si="7"/>
        <v>291786.24600000004</v>
      </c>
      <c r="F23" s="18">
        <f t="shared" si="7"/>
        <v>38470.392</v>
      </c>
      <c r="G23" s="18">
        <f t="shared" si="7"/>
        <v>16404.690999999999</v>
      </c>
      <c r="H23" s="18">
        <f t="shared" si="7"/>
        <v>335.71500000000003</v>
      </c>
      <c r="I23" s="18">
        <f t="shared" si="7"/>
        <v>332.41699999999997</v>
      </c>
      <c r="J23" s="18">
        <f t="shared" si="7"/>
        <v>79.867000000000004</v>
      </c>
      <c r="K23" s="18">
        <f t="shared" si="7"/>
        <v>16.84</v>
      </c>
      <c r="L23" s="18">
        <f t="shared" si="7"/>
        <v>235.70999999999998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7"/>
      <c r="Q23" s="17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27"/>
      <c r="B24" s="27"/>
      <c r="C24" s="28"/>
      <c r="D24" s="28"/>
      <c r="E24" s="28"/>
      <c r="F24" s="28"/>
      <c r="G24" s="28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29"/>
      <c r="B25" s="29"/>
      <c r="C25" s="29"/>
      <c r="D25" s="30"/>
      <c r="E25" s="31"/>
      <c r="F25" s="32"/>
      <c r="G25" s="3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29"/>
      <c r="B26" s="29"/>
      <c r="C26" s="29"/>
      <c r="D26" s="30"/>
      <c r="E26" s="31"/>
      <c r="F26" s="32"/>
      <c r="G26" s="33"/>
      <c r="H26" s="1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29"/>
      <c r="B27" s="29"/>
      <c r="C27" s="29"/>
      <c r="D27" s="34"/>
      <c r="E27" s="35"/>
      <c r="F27" s="36"/>
      <c r="G27" s="3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37"/>
      <c r="B28" s="29"/>
      <c r="C28" s="37"/>
      <c r="D28" s="34"/>
      <c r="E28" s="38"/>
      <c r="F28" s="39"/>
      <c r="G28" s="3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40"/>
      <c r="B29" s="40"/>
      <c r="C29" s="40"/>
      <c r="D29" s="41"/>
      <c r="E29" s="35"/>
      <c r="F29" s="42"/>
      <c r="G29" s="3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40"/>
      <c r="B30" s="40"/>
      <c r="C30" s="40"/>
      <c r="D30" s="41"/>
      <c r="E30" s="35"/>
      <c r="F30" s="42"/>
      <c r="G30" s="3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40"/>
      <c r="B31" s="40"/>
      <c r="C31" s="40"/>
      <c r="D31" s="43"/>
      <c r="E31" s="44"/>
      <c r="F31" s="45"/>
      <c r="G31" s="3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40"/>
      <c r="B32" s="40"/>
      <c r="C32" s="40"/>
      <c r="D32" s="41"/>
      <c r="E32" s="35"/>
      <c r="F32" s="42"/>
      <c r="G32" s="3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46"/>
      <c r="B33" s="40"/>
      <c r="C33" s="46"/>
      <c r="D33" s="47"/>
      <c r="E33" s="35"/>
      <c r="F33" s="32"/>
      <c r="G33" s="3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37"/>
      <c r="B34" s="29"/>
      <c r="C34" s="37"/>
      <c r="D34" s="34"/>
      <c r="E34" s="35"/>
      <c r="F34" s="48"/>
      <c r="G34" s="33"/>
    </row>
    <row r="35" spans="1:26" ht="15.6" x14ac:dyDescent="0.3">
      <c r="A35" s="49"/>
      <c r="B35" s="50"/>
      <c r="C35" s="49"/>
      <c r="D35" s="51"/>
      <c r="E35" s="44"/>
      <c r="F35" s="52"/>
      <c r="G35" s="33"/>
    </row>
    <row r="36" spans="1:26" ht="15.6" x14ac:dyDescent="0.3">
      <c r="A36" s="37"/>
      <c r="B36" s="53"/>
      <c r="C36" s="37"/>
      <c r="D36" s="54"/>
      <c r="E36" s="55"/>
      <c r="F36" s="48"/>
      <c r="G36" s="33"/>
    </row>
    <row r="37" spans="1:26" ht="15.75" x14ac:dyDescent="0.25">
      <c r="A37" s="56"/>
      <c r="B37" s="57"/>
      <c r="C37" s="56"/>
      <c r="D37" s="54"/>
      <c r="E37" s="58"/>
      <c r="F37" s="36"/>
      <c r="G37" s="33"/>
    </row>
    <row r="38" spans="1:26" ht="15.75" x14ac:dyDescent="0.25">
      <c r="A38" s="59"/>
      <c r="B38" s="60"/>
      <c r="C38" s="61"/>
      <c r="D38" s="54"/>
      <c r="E38" s="35"/>
      <c r="F38" s="62"/>
      <c r="G38" s="33"/>
    </row>
    <row r="39" spans="1:26" ht="15.75" x14ac:dyDescent="0.25">
      <c r="A39" s="59"/>
      <c r="B39" s="60"/>
      <c r="C39" s="61"/>
      <c r="D39" s="54"/>
      <c r="E39" s="38"/>
      <c r="F39" s="62"/>
      <c r="G39" s="33"/>
    </row>
    <row r="40" spans="1:26" ht="15.75" x14ac:dyDescent="0.25">
      <c r="A40" s="37"/>
      <c r="B40" s="29"/>
      <c r="C40" s="37"/>
      <c r="D40" s="54"/>
      <c r="E40" s="38"/>
      <c r="F40" s="36"/>
      <c r="G40" s="33"/>
    </row>
    <row r="41" spans="1:26" ht="15.75" x14ac:dyDescent="0.25">
      <c r="A41" s="63"/>
      <c r="B41" s="29"/>
      <c r="C41" s="34"/>
      <c r="D41" s="54"/>
      <c r="E41" s="35"/>
      <c r="F41" s="32"/>
      <c r="G41" s="33"/>
    </row>
    <row r="42" spans="1:26" ht="15.75" x14ac:dyDescent="0.25">
      <c r="A42" s="64"/>
      <c r="B42" s="65"/>
      <c r="C42" s="64"/>
      <c r="D42" s="54"/>
      <c r="E42" s="66"/>
      <c r="F42" s="32"/>
      <c r="G42" s="33"/>
    </row>
    <row r="43" spans="1:26" ht="15.75" x14ac:dyDescent="0.25">
      <c r="A43" s="37"/>
      <c r="B43" s="53"/>
      <c r="C43" s="64"/>
      <c r="D43" s="34"/>
      <c r="E43" s="38"/>
      <c r="F43" s="48"/>
      <c r="G43" s="33"/>
    </row>
    <row r="44" spans="1:26" x14ac:dyDescent="0.25">
      <c r="A44" s="67"/>
      <c r="B44" s="67"/>
      <c r="C44" s="67"/>
      <c r="D44" s="67"/>
      <c r="E44" s="67"/>
      <c r="F44" s="68"/>
      <c r="G44" s="67"/>
    </row>
  </sheetData>
  <sheetProtection formatCells="0" formatColumns="0" formatRows="0" insertColumns="0" insertRows="0" insertHyperlinks="0" deleteColumns="0" deleteRows="0" sort="0" autoFilter="0" pivotTables="0"/>
  <customSheetViews>
    <customSheetView guid="{29604CCC-372D-4415-AC4D-9FC3F85CA82D}" scale="70" hiddenRows="1">
      <selection activeCell="F30" sqref="F30"/>
      <pageMargins left="0.7" right="0.7" top="0.75" bottom="0.75" header="0.3" footer="0.3"/>
      <pageSetup paperSize="9" orientation="portrait" r:id="rId1"/>
    </customSheetView>
    <customSheetView guid="{A6C5FD67-5E8F-4CCA-896F-3DAA03E40DE6}" scale="70">
      <selection activeCell="J28" sqref="J28"/>
      <pageMargins left="0.7" right="0.7" top="0.75" bottom="0.75" header="0.3" footer="0.3"/>
      <pageSetup paperSize="9" orientation="portrait" r:id="rId2"/>
    </customSheetView>
    <customSheetView guid="{C1F0B14D-7D09-493C-B78C-2182565FF87D}" scale="70" hiddenRows="1">
      <selection activeCell="F30" sqref="F30"/>
      <pageMargins left="0.7" right="0.7" top="0.75" bottom="0.75" header="0.3" footer="0.3"/>
      <pageSetup paperSize="9" orientation="portrait" r:id="rId3"/>
    </customSheetView>
  </customSheetViews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29604CCC-372D-4415-AC4D-9FC3F85CA82D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  <customSheetView guid="{C1F0B14D-7D09-493C-B78C-2182565FF87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29604CCC-372D-4415-AC4D-9FC3F85CA82D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  <customSheetView guid="{C1F0B14D-7D09-493C-B78C-2182565FF87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KarnaushkinaES</cp:lastModifiedBy>
  <dcterms:created xsi:type="dcterms:W3CDTF">2016-07-25T04:23:17Z</dcterms:created>
  <dcterms:modified xsi:type="dcterms:W3CDTF">2017-03-14T06:21:21Z</dcterms:modified>
</cp:coreProperties>
</file>